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. Προγραμματική Περίοδος 2014-2020\17. ΠΕΠ Ν. ΑΙΓΑΙΟΥ\ΠΛΗΓΕΝΤΕΣ COVID 19\04. Υποστηρικτικό Υλικό\"/>
    </mc:Choice>
  </mc:AlternateContent>
  <workbookProtection workbookAlgorithmName="SHA-512" workbookHashValue="Dhd4Rx+wPtg53ZOVZNRcXpSriJFDNbxY4grmN/k41TdGWypuMm9UOFxC602l3IO/ewo8iNpYsyze/LklCdBGrg==" workbookSaltValue="DikN22aTqmb6um6m2EakIQ==" workbookSpinCount="100000" lockStructure="1"/>
  <bookViews>
    <workbookView xWindow="-120" yWindow="-120" windowWidth="20730" windowHeight="11160" tabRatio="822" firstSheet="1" activeTab="1"/>
  </bookViews>
  <sheets>
    <sheet name="Εξώφυλλο" sheetId="7" state="hidden" r:id="rId1"/>
    <sheet name="Υπολογισμός Βαθμολογίας - Ποσού" sheetId="31" r:id="rId2"/>
  </sheets>
  <definedNames>
    <definedName name="_xlnm.Print_Area" localSheetId="0">Εξώφυλλο!$B$2:$D$45</definedName>
    <definedName name="_xlnm.Print_Area" localSheetId="1">'Υπολογισμός Βαθμολογίας - Ποσού'!$B$8:$F$44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31" l="1"/>
  <c r="I39" i="31"/>
  <c r="I38" i="31"/>
  <c r="I36" i="31"/>
  <c r="C29" i="7" l="1"/>
  <c r="H4" i="31"/>
  <c r="C31" i="7"/>
  <c r="C30" i="7"/>
  <c r="I14" i="31" l="1"/>
  <c r="F13" i="31" s="1"/>
  <c r="G38" i="31"/>
  <c r="G36" i="31"/>
  <c r="H36" i="31" l="1"/>
  <c r="H38" i="31"/>
  <c r="L41" i="31"/>
  <c r="M41" i="31" s="1"/>
  <c r="M14" i="31"/>
  <c r="F41" i="31" s="1"/>
  <c r="L14" i="31"/>
  <c r="C18" i="31" s="1"/>
  <c r="J19" i="31"/>
  <c r="J18" i="31"/>
  <c r="J14" i="31"/>
  <c r="F10" i="31"/>
  <c r="J41" i="31" l="1"/>
  <c r="G39" i="31"/>
  <c r="N41" i="31"/>
  <c r="B18" i="31"/>
  <c r="D22" i="31"/>
  <c r="D19" i="31"/>
  <c r="D23" i="31"/>
  <c r="D20" i="31"/>
  <c r="D21" i="31"/>
  <c r="D18" i="31"/>
  <c r="J20" i="31"/>
  <c r="F17" i="31" l="1"/>
  <c r="F25" i="31" s="1"/>
  <c r="H39" i="31"/>
  <c r="B44" i="31" l="1"/>
  <c r="B23" i="7"/>
  <c r="O26" i="7" l="1"/>
</calcChain>
</file>

<file path=xl/comments1.xml><?xml version="1.0" encoding="utf-8"?>
<comments xmlns="http://schemas.openxmlformats.org/spreadsheetml/2006/main">
  <authors>
    <author>Ελευθέριος Λεγάτος</author>
  </authors>
  <commentList>
    <comment ref="B29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comments2.xml><?xml version="1.0" encoding="utf-8"?>
<comments xmlns="http://schemas.openxmlformats.org/spreadsheetml/2006/main">
  <authors>
    <author>Ελευθέριος Λεγάτος</author>
  </authors>
  <commentList>
    <comment ref="B4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sharedStrings.xml><?xml version="1.0" encoding="utf-8"?>
<sst xmlns="http://schemas.openxmlformats.org/spreadsheetml/2006/main" count="32" uniqueCount="30">
  <si>
    <t>ΝΑΙ</t>
  </si>
  <si>
    <t>ΌΧΙ</t>
  </si>
  <si>
    <t>Γ' Κατηγορίας</t>
  </si>
  <si>
    <t>Ονοματεπώνυμο Ελεγκτή Δικαιολογητικών</t>
  </si>
  <si>
    <t>Επωνυμία Επιχείρησης</t>
  </si>
  <si>
    <t>Κατηγορία Βιβλίων Επιχείρησης</t>
  </si>
  <si>
    <t>Η Επιχείρηση είναι υπόχρεη σε υποβολή δήλωσης ΦΠΑ;</t>
  </si>
  <si>
    <t>Α1. Μονάδες Εργασίας έτους 2019</t>
  </si>
  <si>
    <t>Συνολικές ημέρες ασφάλισης εργαζομένων</t>
  </si>
  <si>
    <t>Βαθμολογία</t>
  </si>
  <si>
    <t>Α2. Δείκτης Κέρδους έτους 2019</t>
  </si>
  <si>
    <t>Α3. Επίπτωση του Covid-19 στον Κύκλο Εργασιών της Επιχείρησης</t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</si>
  <si>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524</t>
    </r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</si>
  <si>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500</t>
    </r>
  </si>
  <si>
    <t>Συνολική Βαθμολογία</t>
  </si>
  <si>
    <t>Κωδικός Πρότασης</t>
  </si>
  <si>
    <t>Υπολογισμός Δημόσιας Χρηματοδότησης</t>
  </si>
  <si>
    <t>Ε3 2019</t>
  </si>
  <si>
    <t>Η Επιχείρηση δραστηριοποιείται σε άλλη Περιφέρεια εκτός Βορείου Αιγαίου;</t>
  </si>
  <si>
    <r>
      <rPr>
        <sz val="14"/>
        <color theme="1"/>
        <rFont val="Tahoma"/>
        <family val="2"/>
        <charset val="161"/>
      </rPr>
      <t xml:space="preserve">
ΕΠΙΧΕΙΡΗΣΙΑΚΟ ΠΡΟΓΡΑΜΜΑ
«ΒΟΡΕΙΟ ΑΙΓΑΙΟ» 2014-20200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18"/>
        <color theme="1"/>
        <rFont val="Tahoma"/>
        <family val="2"/>
        <charset val="161"/>
      </rPr>
      <t xml:space="preserve"> «Ενίσχυση μικρών και πολύ μικρών Επιχειρήσεων που επλήγησαν από τον Covid-19 στην Περιφέρεια Βορείου Αιγαίου»</t>
    </r>
    <r>
      <rPr>
        <sz val="11"/>
        <color theme="1"/>
        <rFont val="Calibri"/>
        <family val="2"/>
        <charset val="161"/>
        <scheme val="minor"/>
      </rPr>
      <t xml:space="preserve">
</t>
    </r>
  </si>
  <si>
    <t>Υ/Δ υποδείγματος Γ του Παραρτήματος V</t>
  </si>
  <si>
    <t>Κριτήρια Αξιολόγησης</t>
  </si>
  <si>
    <t>Δημόσια Χρηματοδότηση</t>
  </si>
  <si>
    <t>Το παρόν δεν υποκαθιστά τον υπολογισμό που εξάγεται από το ΠΣΚΕ. Εφόσον διαπιστωθεί λάθος ή παράληψη παρακαλώ ενημερώστε μας μέσω email στο contact@elanet.gr</t>
  </si>
  <si>
    <t xml:space="preserve">Β' Κατηγορίας </t>
  </si>
  <si>
    <t>Κατηγορία Βιβλίων Επιχείρησης;</t>
  </si>
  <si>
    <t>Παρακαλώ απαντήστε τις παρακάτω 3 ερωτήσεις και εν συνεχεία συμπληρώστε τα λευκά κελιά, σύμφωνα με τις υποδείξεις που θα σας εμφανιστούν</t>
  </si>
  <si>
    <t>Η Επιχείρηση δραστηριοποιείται σε άλλη Περιφέρεια εκτός Νοτίου Αιγαίου;</t>
  </si>
  <si>
    <r>
      <t xml:space="preserve">Σύνολο </t>
    </r>
    <r>
      <rPr>
        <b/>
        <sz val="11"/>
        <color theme="1"/>
        <rFont val="Calibri"/>
        <family val="2"/>
        <charset val="161"/>
        <scheme val="minor"/>
      </rPr>
      <t>εξόδων</t>
    </r>
    <r>
      <rPr>
        <sz val="11"/>
        <color theme="1"/>
        <rFont val="Calibri"/>
        <family val="2"/>
        <charset val="161"/>
        <scheme val="minor"/>
      </rPr>
      <t xml:space="preserve"> εγκαταστάσεων εντός Π. Νοτίου Αιγαίου για το έτος 2019</t>
    </r>
  </si>
  <si>
    <t>Πλήθος εργαζομένων που απασχολήθηκαν σε εγκαταστάσεις εντός Π. Νοτίου Αιγαίου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</si>
</sst>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sz val="11"/>
      <color theme="1" tint="4.9989318521683403E-2"/>
      <name val="Calibri"/>
      <family val="2"/>
      <charset val="161"/>
      <scheme val="minor"/>
    </font>
    <font>
      <sz val="18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12"/>
      <color theme="1" tint="4.9989318521683403E-2"/>
      <name val="Calibri"/>
      <family val="2"/>
      <charset val="161"/>
      <scheme val="minor"/>
    </font>
    <font>
      <b/>
      <sz val="14"/>
      <color theme="1" tint="4.9989318521683403E-2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9FCF"/>
        <bgColor indexed="64"/>
      </patternFill>
    </fill>
    <fill>
      <patternFill patternType="solid">
        <fgColor rgb="FF4F709B"/>
        <bgColor indexed="64"/>
      </patternFill>
    </fill>
    <fill>
      <patternFill patternType="solid">
        <fgColor rgb="FFFAB449"/>
        <bgColor indexed="64"/>
      </patternFill>
    </fill>
    <fill>
      <patternFill patternType="solid">
        <fgColor rgb="FFB4C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Dashed">
        <color theme="4" tint="-0.24994659260841701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5" fillId="0" borderId="0"/>
    <xf numFmtId="0" fontId="20" fillId="12" borderId="20" applyNumberFormat="0" applyFont="0" applyAlignment="0" applyProtection="0"/>
  </cellStyleXfs>
  <cellXfs count="89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/>
    <xf numFmtId="0" fontId="0" fillId="9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1" xfId="0" applyFill="1" applyBorder="1"/>
    <xf numFmtId="0" fontId="0" fillId="7" borderId="0" xfId="0" applyFill="1" applyBorder="1" applyProtection="1"/>
    <xf numFmtId="0" fontId="0" fillId="7" borderId="12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NumberFormat="1" applyBorder="1" applyAlignment="1" applyProtection="1">
      <alignment horizontal="center" vertical="center"/>
      <protection locked="0"/>
    </xf>
    <xf numFmtId="2" fontId="18" fillId="3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12" borderId="21" xfId="4" applyFont="1" applyBorder="1" applyAlignment="1">
      <alignment horizontal="center" vertical="center" wrapText="1"/>
    </xf>
    <xf numFmtId="0" fontId="0" fillId="12" borderId="22" xfId="4" applyFont="1" applyBorder="1" applyAlignment="1">
      <alignment horizontal="center" vertical="center" wrapText="1"/>
    </xf>
    <xf numFmtId="0" fontId="0" fillId="12" borderId="23" xfId="4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2" fontId="7" fillId="9" borderId="7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" fontId="7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2" fontId="7" fillId="9" borderId="5" xfId="0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</cellXfs>
  <cellStyles count="5">
    <cellStyle name="Neutral" xfId="1" builtinId="28" customBuiltin="1"/>
    <cellStyle name="Normal" xfId="0" builtinId="0"/>
    <cellStyle name="Normal 2" xfId="2"/>
    <cellStyle name="Normal 3" xfId="3"/>
    <cellStyle name="Note" xfId="4" builtinId="10"/>
  </cellStyles>
  <dxfs count="7"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>
          <bgColor theme="1"/>
        </patternFill>
      </fill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4EAF4"/>
      <color rgb="FFB4C4E2"/>
      <color rgb="FF4F709B"/>
      <color rgb="FF839FCF"/>
      <color rgb="FFFAB449"/>
      <color rgb="FFF3A114"/>
      <color rgb="FF80A0D7"/>
      <color rgb="FF4A6891"/>
      <color rgb="FFFF0000"/>
      <color rgb="FFA2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114300</xdr:rowOff>
    </xdr:to>
    <xdr:sp macro="" textlink="">
      <xdr:nvSpPr>
        <xdr:cNvPr id="1026" name="AutoShape 2" descr="Image result for on icon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59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114300</xdr:rowOff>
    </xdr:to>
    <xdr:sp macro="" textlink="">
      <xdr:nvSpPr>
        <xdr:cNvPr id="1027" name="AutoShape 3" descr="Image result for on icon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4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114300</xdr:rowOff>
    </xdr:to>
    <xdr:sp macro="" textlink="">
      <xdr:nvSpPr>
        <xdr:cNvPr id="1028" name="AutoShape 4" descr="Image result for on icon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114300</xdr:rowOff>
    </xdr:to>
    <xdr:sp macro="" textlink="">
      <xdr:nvSpPr>
        <xdr:cNvPr id="1029" name="AutoShape 5" descr="Image result for on ic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55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30" name="AutoShape 6" descr="Image result for on icon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78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2</xdr:row>
      <xdr:rowOff>19050</xdr:rowOff>
    </xdr:from>
    <xdr:to>
      <xdr:col>2</xdr:col>
      <xdr:colOff>914011</xdr:colOff>
      <xdr:row>10</xdr:row>
      <xdr:rowOff>49763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51B18D9-7100-4545-B407-B1C5569A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400050"/>
          <a:ext cx="2409436" cy="155471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37</xdr:row>
      <xdr:rowOff>152401</xdr:rowOff>
    </xdr:from>
    <xdr:to>
      <xdr:col>3</xdr:col>
      <xdr:colOff>1047750</xdr:colOff>
      <xdr:row>44</xdr:row>
      <xdr:rowOff>153263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F281B2-743E-479B-8323-D7C7424F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9115426"/>
          <a:ext cx="5667375" cy="1334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54</xdr:row>
      <xdr:rowOff>9525</xdr:rowOff>
    </xdr:from>
    <xdr:to>
      <xdr:col>5</xdr:col>
      <xdr:colOff>1434783</xdr:colOff>
      <xdr:row>60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9FD8649-D2CE-4F91-829B-D124605E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3630275"/>
          <a:ext cx="6082983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-0.249977111117893"/>
  </sheetPr>
  <dimension ref="A1:O53"/>
  <sheetViews>
    <sheetView showGridLines="0" showRowColHeaders="0" zoomScaleNormal="100" workbookViewId="0">
      <selection activeCell="C29" sqref="C29:D29"/>
    </sheetView>
  </sheetViews>
  <sheetFormatPr defaultRowHeight="15" x14ac:dyDescent="0.25"/>
  <cols>
    <col min="1" max="1" width="46.140625" customWidth="1"/>
    <col min="2" max="2" width="54.42578125" customWidth="1"/>
    <col min="3" max="4" width="22.5703125" customWidth="1"/>
    <col min="5" max="5" width="46.140625" customWidth="1"/>
    <col min="11" max="11" width="16.5703125" customWidth="1"/>
    <col min="12" max="12" width="45.28515625" customWidth="1"/>
    <col min="13" max="13" width="9.140625" hidden="1" customWidth="1"/>
    <col min="15" max="15" width="0" hidden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9"/>
      <c r="C2" s="10"/>
      <c r="D2" s="1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2"/>
      <c r="C3" s="13"/>
      <c r="D3" s="14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2"/>
      <c r="C4" s="13"/>
      <c r="D4" s="14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2"/>
      <c r="C5" s="13"/>
      <c r="D5" s="14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2"/>
      <c r="C6" s="13"/>
      <c r="D6" s="14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2"/>
      <c r="C7" s="13"/>
      <c r="D7" s="14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2"/>
      <c r="C8" s="13"/>
      <c r="D8" s="14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2"/>
      <c r="C9" s="13"/>
      <c r="D9" s="14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2"/>
      <c r="C10" s="13"/>
      <c r="D10" s="14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25">
      <c r="A11" s="1"/>
      <c r="B11" s="42" t="s">
        <v>19</v>
      </c>
      <c r="C11" s="43"/>
      <c r="D11" s="44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42"/>
      <c r="C12" s="43"/>
      <c r="D12" s="44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42"/>
      <c r="C13" s="43"/>
      <c r="D13" s="44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42"/>
      <c r="C14" s="43"/>
      <c r="D14" s="44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42"/>
      <c r="C15" s="43"/>
      <c r="D15" s="44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42"/>
      <c r="C16" s="43"/>
      <c r="D16" s="44"/>
      <c r="E16" s="1"/>
      <c r="F16" s="1"/>
      <c r="G16" s="1"/>
      <c r="H16" s="1"/>
      <c r="I16" s="1"/>
      <c r="J16" s="1"/>
      <c r="K16" s="1"/>
      <c r="L16" s="1"/>
    </row>
    <row r="17" spans="1:15" x14ac:dyDescent="0.25">
      <c r="A17" s="1"/>
      <c r="B17" s="42"/>
      <c r="C17" s="43"/>
      <c r="D17" s="44"/>
      <c r="E17" s="1"/>
      <c r="F17" s="1"/>
      <c r="G17" s="1"/>
      <c r="H17" s="1"/>
      <c r="I17" s="1"/>
      <c r="J17" s="1"/>
      <c r="K17" s="1"/>
      <c r="L17" s="1"/>
    </row>
    <row r="18" spans="1:15" x14ac:dyDescent="0.25">
      <c r="A18" s="1"/>
      <c r="B18" s="42"/>
      <c r="C18" s="43"/>
      <c r="D18" s="44"/>
      <c r="E18" s="1"/>
      <c r="F18" s="1"/>
      <c r="G18" s="1"/>
      <c r="H18" s="1"/>
      <c r="I18" s="1"/>
      <c r="J18" s="1"/>
      <c r="K18" s="1"/>
      <c r="L18" s="1"/>
    </row>
    <row r="19" spans="1:15" x14ac:dyDescent="0.25">
      <c r="A19" s="1"/>
      <c r="B19" s="42"/>
      <c r="C19" s="43"/>
      <c r="D19" s="44"/>
      <c r="E19" s="1"/>
      <c r="F19" s="1"/>
      <c r="G19" s="1"/>
      <c r="H19" s="1"/>
      <c r="I19" s="1"/>
      <c r="J19" s="1"/>
      <c r="K19" s="1"/>
      <c r="L19" s="1"/>
    </row>
    <row r="20" spans="1:15" x14ac:dyDescent="0.25">
      <c r="A20" s="1"/>
      <c r="B20" s="15"/>
      <c r="C20" s="16"/>
      <c r="D20" s="17"/>
      <c r="E20" s="1"/>
      <c r="F20" s="1"/>
      <c r="G20" s="1"/>
      <c r="H20" s="1"/>
      <c r="I20" s="1"/>
      <c r="J20" s="1"/>
      <c r="K20" s="1"/>
      <c r="L20" s="1"/>
    </row>
    <row r="21" spans="1:15" x14ac:dyDescent="0.25">
      <c r="A21" s="1"/>
      <c r="B21" s="15"/>
      <c r="C21" s="16"/>
      <c r="D21" s="17"/>
      <c r="E21" s="1"/>
      <c r="F21" s="1"/>
      <c r="G21" s="1"/>
      <c r="H21" s="1"/>
      <c r="I21" s="1"/>
      <c r="J21" s="1"/>
      <c r="K21" s="1"/>
      <c r="L21" s="1"/>
    </row>
    <row r="22" spans="1:15" x14ac:dyDescent="0.25">
      <c r="A22" s="1"/>
      <c r="B22" s="15"/>
      <c r="C22" s="16"/>
      <c r="D22" s="17"/>
      <c r="E22" s="1"/>
      <c r="F22" s="1"/>
      <c r="G22" s="1"/>
      <c r="H22" s="1"/>
      <c r="I22" s="1"/>
      <c r="J22" s="1"/>
      <c r="K22" s="1"/>
      <c r="L22" s="1"/>
    </row>
    <row r="23" spans="1:15" ht="20.25" customHeight="1" x14ac:dyDescent="0.25">
      <c r="A23" s="1"/>
      <c r="B23" s="39" t="str">
        <f>"Έντυπο Ελέγχου Αίτησης Χρηματοδότησης με κωδικό "&amp;C27</f>
        <v xml:space="preserve">Έντυπο Ελέγχου Αίτησης Χρηματοδότησης με κωδικό </v>
      </c>
      <c r="C23" s="40"/>
      <c r="D23" s="41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"/>
      <c r="B24" s="18"/>
      <c r="C24" s="19"/>
      <c r="D24" s="20"/>
      <c r="E24" s="1"/>
      <c r="F24" s="1"/>
      <c r="G24" s="1"/>
      <c r="H24" s="1"/>
      <c r="I24" s="1"/>
      <c r="J24" s="1"/>
      <c r="K24" s="1"/>
      <c r="L24" s="1"/>
    </row>
    <row r="25" spans="1:15" s="4" customFormat="1" ht="12" customHeight="1" x14ac:dyDescent="0.25">
      <c r="A25" s="1"/>
      <c r="B25" s="21"/>
      <c r="C25" s="22"/>
      <c r="D25" s="23"/>
      <c r="E25" s="1"/>
      <c r="F25" s="1"/>
      <c r="G25" s="1"/>
      <c r="H25" s="1"/>
      <c r="I25" s="1"/>
      <c r="J25" s="1"/>
      <c r="K25" s="1"/>
      <c r="L25" s="1"/>
    </row>
    <row r="26" spans="1:15" ht="41.25" customHeight="1" x14ac:dyDescent="0.25">
      <c r="A26" s="1"/>
      <c r="B26" s="24" t="s">
        <v>4</v>
      </c>
      <c r="C26" s="49"/>
      <c r="D26" s="50"/>
      <c r="E26" s="1"/>
      <c r="F26" s="1"/>
      <c r="G26" s="1"/>
      <c r="H26" s="1"/>
      <c r="I26" s="1"/>
      <c r="J26" s="1"/>
      <c r="K26" s="1"/>
      <c r="L26" s="1"/>
      <c r="O26" t="e">
        <f>#REF!</f>
        <v>#REF!</v>
      </c>
    </row>
    <row r="27" spans="1:15" ht="41.25" customHeight="1" x14ac:dyDescent="0.25">
      <c r="A27" s="1"/>
      <c r="B27" s="24" t="s">
        <v>15</v>
      </c>
      <c r="C27" s="47"/>
      <c r="D27" s="48"/>
      <c r="E27" s="1"/>
      <c r="F27" s="1"/>
      <c r="G27" s="1"/>
      <c r="H27" s="1"/>
      <c r="I27" s="1"/>
      <c r="J27" s="1"/>
      <c r="K27" s="1"/>
      <c r="L27" s="1"/>
    </row>
    <row r="28" spans="1:15" ht="12" customHeight="1" x14ac:dyDescent="0.25">
      <c r="A28" s="1"/>
      <c r="B28" s="21"/>
      <c r="C28" s="22"/>
      <c r="D28" s="23"/>
      <c r="E28" s="1"/>
      <c r="F28" s="1"/>
      <c r="G28" s="1"/>
      <c r="H28" s="1"/>
      <c r="I28" s="1"/>
      <c r="J28" s="1"/>
      <c r="K28" s="1"/>
      <c r="L28" s="1"/>
    </row>
    <row r="29" spans="1:15" ht="37.5" customHeight="1" x14ac:dyDescent="0.25">
      <c r="A29" s="1"/>
      <c r="B29" s="24" t="s">
        <v>5</v>
      </c>
      <c r="C29" s="51">
        <f>'Υπολογισμός Βαθμολογίας - Ποσού'!E4</f>
        <v>0</v>
      </c>
      <c r="D29" s="52"/>
      <c r="E29" s="1"/>
      <c r="F29" s="1"/>
      <c r="G29" s="1"/>
      <c r="H29" s="1"/>
      <c r="I29" s="1"/>
      <c r="J29" s="1"/>
      <c r="K29" s="1"/>
      <c r="L29" s="1"/>
    </row>
    <row r="30" spans="1:15" ht="37.5" customHeight="1" x14ac:dyDescent="0.25">
      <c r="A30" s="1"/>
      <c r="B30" s="25" t="s">
        <v>6</v>
      </c>
      <c r="C30" s="53">
        <f>'Υπολογισμός Βαθμολογίας - Ποσού'!E5</f>
        <v>0</v>
      </c>
      <c r="D30" s="54"/>
      <c r="E30" s="1"/>
      <c r="F30" s="1"/>
      <c r="G30" s="1"/>
      <c r="H30" s="1"/>
      <c r="I30" s="1"/>
      <c r="J30" s="1"/>
      <c r="K30" s="1"/>
      <c r="L30" s="1"/>
    </row>
    <row r="31" spans="1:15" ht="36.75" customHeight="1" x14ac:dyDescent="0.25">
      <c r="A31" s="1"/>
      <c r="B31" s="25" t="s">
        <v>18</v>
      </c>
      <c r="C31" s="53">
        <f>'Υπολογισμός Βαθμολογίας - Ποσού'!E6</f>
        <v>0</v>
      </c>
      <c r="D31" s="54"/>
      <c r="E31" s="1"/>
      <c r="F31" s="1"/>
      <c r="G31" s="1"/>
      <c r="H31" s="1"/>
      <c r="I31" s="1"/>
      <c r="J31" s="1"/>
      <c r="K31" s="1"/>
      <c r="L31" s="1"/>
    </row>
    <row r="32" spans="1:15" s="4" customFormat="1" ht="12" customHeight="1" x14ac:dyDescent="0.25">
      <c r="A32" s="1"/>
      <c r="B32" s="21"/>
      <c r="C32" s="22"/>
      <c r="D32" s="23"/>
      <c r="E32" s="1"/>
      <c r="F32" s="1"/>
      <c r="G32" s="1"/>
      <c r="H32" s="1"/>
      <c r="I32" s="1"/>
      <c r="J32" s="1"/>
      <c r="K32" s="1"/>
      <c r="L32" s="1"/>
    </row>
    <row r="33" spans="1:12" ht="33.75" customHeight="1" x14ac:dyDescent="0.25">
      <c r="A33" s="1"/>
      <c r="B33" s="24" t="s">
        <v>3</v>
      </c>
      <c r="C33" s="45"/>
      <c r="D33" s="46"/>
      <c r="E33" s="1"/>
      <c r="F33" s="1"/>
      <c r="G33" s="1"/>
      <c r="H33" s="1"/>
      <c r="I33" s="1"/>
      <c r="J33" s="1"/>
      <c r="K33" s="1"/>
      <c r="L33" s="1"/>
    </row>
    <row r="34" spans="1:12" s="4" customFormat="1" ht="12" customHeight="1" x14ac:dyDescent="0.25">
      <c r="A34" s="1"/>
      <c r="B34" s="21"/>
      <c r="C34" s="22"/>
      <c r="D34" s="23"/>
      <c r="E34" s="1"/>
      <c r="F34" s="1"/>
      <c r="G34" s="1"/>
      <c r="H34" s="1"/>
      <c r="I34" s="1"/>
      <c r="J34" s="1"/>
      <c r="K34" s="1"/>
      <c r="L34" s="1"/>
    </row>
    <row r="35" spans="1:12" ht="24.75" customHeight="1" x14ac:dyDescent="0.25">
      <c r="A35" s="1"/>
      <c r="B35" s="26"/>
      <c r="C35" s="19"/>
      <c r="D35" s="20"/>
      <c r="E35" s="1"/>
      <c r="F35" s="1"/>
      <c r="G35" s="1"/>
      <c r="H35" s="1"/>
      <c r="I35" s="1"/>
      <c r="J35" s="1"/>
      <c r="K35" s="1"/>
      <c r="L35" s="1"/>
    </row>
    <row r="36" spans="1:12" ht="24.75" customHeight="1" x14ac:dyDescent="0.25">
      <c r="A36" s="1"/>
      <c r="B36" s="26"/>
      <c r="C36" s="19"/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2"/>
      <c r="C37" s="13"/>
      <c r="D37" s="14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2"/>
      <c r="C38" s="13"/>
      <c r="D38" s="14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2"/>
      <c r="C39" s="13"/>
      <c r="D39" s="14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2"/>
      <c r="C40" s="13"/>
      <c r="D40" s="14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2"/>
      <c r="C41" s="13"/>
      <c r="D41" s="14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2"/>
      <c r="C42" s="13"/>
      <c r="D42" s="14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2"/>
      <c r="C43" s="13"/>
      <c r="D43" s="14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2"/>
      <c r="C44" s="13"/>
      <c r="D44" s="14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27"/>
      <c r="C45" s="28"/>
      <c r="D45" s="29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electLockedCells="1"/>
  <mergeCells count="8">
    <mergeCell ref="B23:D23"/>
    <mergeCell ref="B11:D19"/>
    <mergeCell ref="C33:D33"/>
    <mergeCell ref="C27:D27"/>
    <mergeCell ref="C26:D26"/>
    <mergeCell ref="C29:D29"/>
    <mergeCell ref="C30:D30"/>
    <mergeCell ref="C31:D31"/>
  </mergeCell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V91"/>
  <sheetViews>
    <sheetView showGridLines="0" showRowColHeaders="0" tabSelected="1" zoomScaleNormal="100" workbookViewId="0">
      <selection activeCell="E4" sqref="E4:F4"/>
    </sheetView>
  </sheetViews>
  <sheetFormatPr defaultRowHeight="15" x14ac:dyDescent="0.25"/>
  <cols>
    <col min="1" max="1" width="32.140625" customWidth="1"/>
    <col min="2" max="2" width="12.42578125" customWidth="1"/>
    <col min="3" max="3" width="19.5703125" style="4" customWidth="1"/>
    <col min="4" max="4" width="15.85546875" customWidth="1"/>
    <col min="5" max="5" width="22.140625" customWidth="1"/>
    <col min="6" max="6" width="21.7109375" customWidth="1"/>
    <col min="7" max="7" width="9.42578125" style="38" customWidth="1"/>
    <col min="8" max="8" width="24.42578125" style="38" hidden="1" customWidth="1"/>
    <col min="9" max="9" width="32.140625" style="38" hidden="1" customWidth="1"/>
    <col min="10" max="10" width="14" style="38" bestFit="1" customWidth="1"/>
    <col min="11" max="11" width="9.140625" style="38"/>
    <col min="12" max="12" width="9.28515625" style="38" bestFit="1" customWidth="1"/>
    <col min="13" max="13" width="11.7109375" style="38" bestFit="1" customWidth="1"/>
    <col min="14" max="18" width="9.140625" style="38"/>
    <col min="21" max="21" width="72" customWidth="1"/>
    <col min="22" max="22" width="103.28515625" customWidth="1"/>
  </cols>
  <sheetData>
    <row r="1" spans="1:22" s="4" customFormat="1" x14ac:dyDescent="0.25">
      <c r="A1" s="2"/>
      <c r="B1" s="2"/>
      <c r="C1" s="2"/>
      <c r="D1" s="2"/>
      <c r="E1" s="2"/>
      <c r="F1" s="2"/>
      <c r="G1" s="3"/>
      <c r="H1" s="3"/>
      <c r="I1" s="3"/>
      <c r="J1" s="37"/>
      <c r="K1" s="37"/>
      <c r="L1" s="37"/>
      <c r="M1" s="37"/>
      <c r="N1" s="37"/>
      <c r="O1" s="37"/>
      <c r="P1" s="3"/>
      <c r="Q1" s="3"/>
      <c r="R1" s="3"/>
      <c r="S1" s="35"/>
      <c r="T1" s="35"/>
      <c r="U1" s="35"/>
      <c r="V1" s="35"/>
    </row>
    <row r="2" spans="1:22" s="4" customFormat="1" ht="33" customHeight="1" x14ac:dyDescent="0.25">
      <c r="A2" s="2"/>
      <c r="B2" s="55" t="s">
        <v>26</v>
      </c>
      <c r="C2" s="56"/>
      <c r="D2" s="56"/>
      <c r="E2" s="56"/>
      <c r="F2" s="57"/>
      <c r="G2" s="3"/>
      <c r="H2" s="3"/>
      <c r="I2" s="3"/>
      <c r="J2" s="37"/>
      <c r="K2" s="37"/>
      <c r="L2" s="37"/>
      <c r="M2" s="37"/>
      <c r="N2" s="37"/>
      <c r="O2" s="37"/>
      <c r="P2" s="3"/>
      <c r="Q2" s="3"/>
      <c r="R2" s="3"/>
      <c r="S2" s="35"/>
      <c r="T2" s="35"/>
      <c r="U2" s="35"/>
      <c r="V2" s="35"/>
    </row>
    <row r="3" spans="1:22" x14ac:dyDescent="0.25">
      <c r="A3" s="2"/>
      <c r="B3" s="2"/>
      <c r="C3" s="2"/>
      <c r="D3" s="2"/>
      <c r="E3" s="2"/>
      <c r="F3" s="2"/>
      <c r="G3" s="3"/>
      <c r="H3" s="3"/>
      <c r="I3" s="3"/>
      <c r="J3" s="37"/>
      <c r="K3" s="37"/>
      <c r="L3" s="37"/>
      <c r="M3" s="37"/>
      <c r="N3" s="37"/>
      <c r="O3" s="37"/>
      <c r="P3" s="3"/>
      <c r="Q3" s="3"/>
      <c r="R3" s="3"/>
      <c r="S3" s="35"/>
      <c r="T3" s="35"/>
      <c r="U3" s="35"/>
      <c r="V3" s="35"/>
    </row>
    <row r="4" spans="1:22" s="4" customFormat="1" ht="39.75" customHeight="1" x14ac:dyDescent="0.25">
      <c r="A4" s="2"/>
      <c r="B4" s="59" t="s">
        <v>25</v>
      </c>
      <c r="C4" s="59"/>
      <c r="D4" s="59"/>
      <c r="E4" s="78"/>
      <c r="F4" s="78"/>
      <c r="G4" s="3"/>
      <c r="H4" s="3" t="b">
        <f>OR(E4="",E5="",E6="")</f>
        <v>1</v>
      </c>
      <c r="I4" s="3"/>
      <c r="J4" s="37"/>
      <c r="K4" s="37"/>
      <c r="L4" s="37"/>
      <c r="M4" s="37"/>
      <c r="N4" s="37"/>
      <c r="O4" s="37"/>
      <c r="P4" s="3"/>
      <c r="Q4" s="3"/>
      <c r="R4" s="3"/>
      <c r="S4" s="35"/>
      <c r="T4" s="35"/>
      <c r="U4" s="35"/>
      <c r="V4" s="35"/>
    </row>
    <row r="5" spans="1:22" s="4" customFormat="1" ht="39.75" customHeight="1" x14ac:dyDescent="0.25">
      <c r="A5" s="2"/>
      <c r="B5" s="60" t="s">
        <v>6</v>
      </c>
      <c r="C5" s="60"/>
      <c r="D5" s="60"/>
      <c r="E5" s="53"/>
      <c r="F5" s="53"/>
      <c r="G5" s="3"/>
      <c r="H5" s="3"/>
      <c r="I5" s="3"/>
      <c r="J5" s="37"/>
      <c r="K5" s="37"/>
      <c r="L5" s="37"/>
      <c r="M5" s="37"/>
      <c r="N5" s="37"/>
      <c r="O5" s="37"/>
      <c r="P5" s="3"/>
      <c r="Q5" s="3"/>
      <c r="R5" s="3"/>
      <c r="S5" s="35"/>
      <c r="T5" s="35"/>
      <c r="U5" s="35"/>
      <c r="V5" s="35"/>
    </row>
    <row r="6" spans="1:22" s="4" customFormat="1" ht="39.75" customHeight="1" x14ac:dyDescent="0.25">
      <c r="A6" s="2"/>
      <c r="B6" s="60" t="s">
        <v>27</v>
      </c>
      <c r="C6" s="60"/>
      <c r="D6" s="60"/>
      <c r="E6" s="53"/>
      <c r="F6" s="53"/>
      <c r="G6" s="3"/>
      <c r="H6" s="3"/>
      <c r="I6" s="3"/>
      <c r="J6" s="37"/>
      <c r="K6" s="37"/>
      <c r="L6" s="37"/>
      <c r="M6" s="37"/>
      <c r="N6" s="37"/>
      <c r="O6" s="37"/>
      <c r="P6" s="3"/>
      <c r="Q6" s="3"/>
      <c r="R6" s="3"/>
      <c r="S6" s="35"/>
      <c r="T6" s="35"/>
      <c r="U6" s="35"/>
      <c r="V6" s="35"/>
    </row>
    <row r="7" spans="1:22" s="4" customFormat="1" x14ac:dyDescent="0.25">
      <c r="A7" s="2"/>
      <c r="B7" s="2"/>
      <c r="C7" s="2"/>
      <c r="D7" s="2"/>
      <c r="E7" s="2"/>
      <c r="F7" s="2"/>
      <c r="G7" s="3"/>
      <c r="H7" s="3"/>
      <c r="I7" s="3"/>
      <c r="J7" s="37"/>
      <c r="K7" s="37"/>
      <c r="L7" s="37"/>
      <c r="M7" s="37"/>
      <c r="N7" s="37"/>
      <c r="O7" s="37"/>
      <c r="P7" s="3"/>
      <c r="Q7" s="3"/>
      <c r="R7" s="3"/>
      <c r="S7" s="35"/>
      <c r="T7" s="35"/>
      <c r="U7" s="35"/>
      <c r="V7" s="35"/>
    </row>
    <row r="8" spans="1:22" ht="36" customHeight="1" x14ac:dyDescent="0.25">
      <c r="A8" s="2"/>
      <c r="B8" s="79" t="s">
        <v>21</v>
      </c>
      <c r="C8" s="79"/>
      <c r="D8" s="79"/>
      <c r="E8" s="79"/>
      <c r="F8" s="32" t="s">
        <v>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5"/>
      <c r="T8" s="35"/>
      <c r="U8" s="35"/>
      <c r="V8" s="35"/>
    </row>
    <row r="9" spans="1:22" s="4" customFormat="1" ht="18.75" customHeight="1" x14ac:dyDescent="0.25">
      <c r="A9" s="2"/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5"/>
      <c r="T9" s="35"/>
      <c r="U9" s="35"/>
      <c r="V9" s="35"/>
    </row>
    <row r="10" spans="1:22" ht="18.75" customHeight="1" x14ac:dyDescent="0.25">
      <c r="A10" s="2"/>
      <c r="B10" s="66" t="s">
        <v>7</v>
      </c>
      <c r="C10" s="66"/>
      <c r="D10" s="66"/>
      <c r="E10" s="66"/>
      <c r="F10" s="64">
        <f>IF(E11&gt;7500,25,E11/300)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5"/>
      <c r="T10" s="35"/>
      <c r="U10" s="35"/>
      <c r="V10" s="35"/>
    </row>
    <row r="11" spans="1:22" ht="18.75" customHeight="1" x14ac:dyDescent="0.25">
      <c r="A11" s="2"/>
      <c r="B11" s="67" t="s">
        <v>8</v>
      </c>
      <c r="C11" s="67"/>
      <c r="D11" s="67"/>
      <c r="E11" s="7"/>
      <c r="F11" s="6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5"/>
      <c r="T11" s="35"/>
      <c r="U11" s="35"/>
      <c r="V11" s="35"/>
    </row>
    <row r="12" spans="1:22" ht="18.75" customHeight="1" x14ac:dyDescent="0.25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5"/>
      <c r="T12" s="35"/>
      <c r="U12" s="35"/>
      <c r="V12" s="35"/>
    </row>
    <row r="13" spans="1:22" ht="18.75" customHeight="1" x14ac:dyDescent="0.25">
      <c r="A13" s="2"/>
      <c r="B13" s="66" t="s">
        <v>10</v>
      </c>
      <c r="C13" s="66"/>
      <c r="D13" s="66"/>
      <c r="E13" s="66"/>
      <c r="F13" s="86">
        <f>IFERROR(IF(AND(E14&lt;0,E15&lt;0),0,IF(AND(I14&gt;0,I14&lt;=0.3),I14*50,IF(I14&gt;0.3,15,0))),0)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5"/>
      <c r="T13" s="35"/>
      <c r="U13" s="35"/>
      <c r="V13" s="35"/>
    </row>
    <row r="14" spans="1:22" ht="18.75" customHeight="1" x14ac:dyDescent="0.25">
      <c r="A14" s="2"/>
      <c r="B14" s="75" t="s">
        <v>17</v>
      </c>
      <c r="C14" s="87" t="s">
        <v>12</v>
      </c>
      <c r="D14" s="88"/>
      <c r="E14" s="6"/>
      <c r="F14" s="86"/>
      <c r="G14" s="3"/>
      <c r="H14" s="3"/>
      <c r="I14" s="3">
        <f>IFERROR(E14/E15,0)</f>
        <v>0</v>
      </c>
      <c r="J14" s="3">
        <f>Εξώφυλλο!C29</f>
        <v>0</v>
      </c>
      <c r="K14" s="3"/>
      <c r="L14" s="3">
        <f>Εξώφυλλο!C30</f>
        <v>0</v>
      </c>
      <c r="M14" s="3">
        <f>Εξώφυλλο!C31</f>
        <v>0</v>
      </c>
      <c r="N14" s="3"/>
      <c r="O14" s="3"/>
      <c r="P14" s="3"/>
      <c r="Q14" s="3"/>
      <c r="R14" s="3"/>
      <c r="S14" s="35"/>
      <c r="T14" s="35"/>
      <c r="U14" s="35"/>
      <c r="V14" s="35"/>
    </row>
    <row r="15" spans="1:22" ht="18.75" customHeight="1" x14ac:dyDescent="0.25">
      <c r="A15" s="2"/>
      <c r="B15" s="75"/>
      <c r="C15" s="87" t="s">
        <v>13</v>
      </c>
      <c r="D15" s="88"/>
      <c r="E15" s="6"/>
      <c r="F15" s="8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5"/>
      <c r="T15" s="35"/>
      <c r="U15" s="35"/>
      <c r="V15" s="35"/>
    </row>
    <row r="16" spans="1:22" ht="18.75" customHeight="1" x14ac:dyDescent="0.25">
      <c r="A16" s="2"/>
      <c r="B16" s="2"/>
      <c r="C16" s="2"/>
      <c r="D16" s="2"/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5"/>
      <c r="T16" s="35"/>
      <c r="U16" s="35"/>
      <c r="V16" s="35"/>
    </row>
    <row r="17" spans="1:22" ht="18.75" customHeight="1" x14ac:dyDescent="0.25">
      <c r="A17" s="2"/>
      <c r="B17" s="66" t="s">
        <v>11</v>
      </c>
      <c r="C17" s="66"/>
      <c r="D17" s="66"/>
      <c r="E17" s="66"/>
      <c r="F17" s="64">
        <f>IF(AND(J19&lt;=0,J18&gt;0),60,IF(J18&lt;=0,0,IF(J20&gt;10,60,IF(J20&lt;1,0,J20*6))))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5"/>
      <c r="T17" s="35"/>
      <c r="U17" s="35"/>
      <c r="V17" s="35"/>
    </row>
    <row r="18" spans="1:22" ht="18.75" customHeight="1" x14ac:dyDescent="0.25">
      <c r="A18" s="2"/>
      <c r="B18" s="68" t="str">
        <f>IF(L14="ΝΑΙ","Φ2","Υ/Δ ΜΗ ΥΠΟΧΡΕΟΥ ΣΕ ΦΠΑ (Υπόδειγμα Δ)")</f>
        <v>Υ/Δ ΜΗ ΥΠΟΧΡΕΟΥ ΣΕ ΦΠΑ (Υπόδειγμα Δ)</v>
      </c>
      <c r="C18" s="71" t="str">
        <f>IF(L14="ΝΑΙ","ΚΕΛΙ 312","Κύκλος Εργασιών για το τρίμηνο Απριλίου-Μαίου-Ιουνίου")</f>
        <v>Κύκλος Εργασιών για το τρίμηνο Απριλίου-Μαίου-Ιουνίου</v>
      </c>
      <c r="D18" s="8" t="str">
        <f>IF(L14="ΝΑΙ",IF(J14="Γ' Κατηγορίας","Απριλίου 2019",""),"")</f>
        <v/>
      </c>
      <c r="E18" s="6"/>
      <c r="F18" s="74"/>
      <c r="G18" s="3"/>
      <c r="H18" s="3"/>
      <c r="I18" s="3">
        <v>2019</v>
      </c>
      <c r="J18" s="3">
        <f>E18+E19+E20</f>
        <v>0</v>
      </c>
      <c r="K18" s="3"/>
      <c r="L18" s="3"/>
      <c r="M18" s="3"/>
      <c r="N18" s="3"/>
      <c r="O18" s="3"/>
      <c r="P18" s="3"/>
      <c r="Q18" s="3"/>
      <c r="R18" s="3"/>
      <c r="S18" s="35"/>
      <c r="T18" s="35"/>
      <c r="U18" s="35"/>
      <c r="V18" s="35"/>
    </row>
    <row r="19" spans="1:22" ht="18.75" customHeight="1" x14ac:dyDescent="0.25">
      <c r="A19" s="2"/>
      <c r="B19" s="69"/>
      <c r="C19" s="72"/>
      <c r="D19" s="8" t="str">
        <f>IF(L14="ΝΑΙ",IF(J14="Γ' Κατηγορίας","Μαίου 2019","Β' τριμήνου 2019"),"έτους 2019")</f>
        <v>έτους 2019</v>
      </c>
      <c r="E19" s="6"/>
      <c r="F19" s="74"/>
      <c r="G19" s="3"/>
      <c r="H19" s="3"/>
      <c r="I19" s="3">
        <v>2020</v>
      </c>
      <c r="J19" s="3">
        <f>E21+E22+E23</f>
        <v>0</v>
      </c>
      <c r="K19" s="3"/>
      <c r="L19" s="3"/>
      <c r="M19" s="3"/>
      <c r="N19" s="3"/>
      <c r="O19" s="3"/>
      <c r="P19" s="3"/>
      <c r="Q19" s="3"/>
      <c r="R19" s="3"/>
      <c r="S19" s="35"/>
      <c r="T19" s="35"/>
      <c r="U19" s="35"/>
      <c r="V19" s="35"/>
    </row>
    <row r="20" spans="1:22" ht="18.75" customHeight="1" x14ac:dyDescent="0.25">
      <c r="A20" s="2"/>
      <c r="B20" s="69"/>
      <c r="C20" s="72"/>
      <c r="D20" s="8" t="str">
        <f>IF(L14="ΝΑΙ",IF(J14="Γ' Κατηγορίας","Ιουνίου 2019",""),"")</f>
        <v/>
      </c>
      <c r="E20" s="6"/>
      <c r="F20" s="74"/>
      <c r="G20" s="3"/>
      <c r="H20" s="3"/>
      <c r="I20" s="3"/>
      <c r="J20" s="3">
        <f>IFERROR(J18/J19,0)</f>
        <v>0</v>
      </c>
      <c r="K20" s="3"/>
      <c r="L20" s="3"/>
      <c r="M20" s="3"/>
      <c r="N20" s="3"/>
      <c r="O20" s="3"/>
      <c r="P20" s="3"/>
      <c r="Q20" s="3"/>
      <c r="R20" s="3"/>
      <c r="S20" s="35"/>
      <c r="T20" s="35"/>
      <c r="U20" s="35"/>
      <c r="V20" s="35"/>
    </row>
    <row r="21" spans="1:22" ht="18.75" customHeight="1" x14ac:dyDescent="0.25">
      <c r="A21" s="2"/>
      <c r="B21" s="69"/>
      <c r="C21" s="72"/>
      <c r="D21" s="8" t="str">
        <f>IF(L14="ΝΑΙ",IF(J14="Γ' Κατηγορίας","Απριλίου 2020",""),"")</f>
        <v/>
      </c>
      <c r="E21" s="6"/>
      <c r="F21" s="7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5"/>
      <c r="T21" s="35"/>
      <c r="U21" s="35"/>
      <c r="V21" s="35"/>
    </row>
    <row r="22" spans="1:22" ht="18.75" customHeight="1" x14ac:dyDescent="0.25">
      <c r="A22" s="2"/>
      <c r="B22" s="69"/>
      <c r="C22" s="72"/>
      <c r="D22" s="8" t="str">
        <f>IF(L14="ΝΑΙ",IF(J14="Γ' Κατηγορίας","Μαίου 2020","Β' τριμήνου 2020"),"έτους 2020")</f>
        <v>έτους 2020</v>
      </c>
      <c r="E22" s="6"/>
      <c r="F22" s="7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5"/>
      <c r="T22" s="35"/>
      <c r="U22" s="35"/>
      <c r="V22" s="35"/>
    </row>
    <row r="23" spans="1:22" ht="18.75" customHeight="1" x14ac:dyDescent="0.25">
      <c r="A23" s="2"/>
      <c r="B23" s="70"/>
      <c r="C23" s="73"/>
      <c r="D23" s="8" t="str">
        <f>IF(L14="ΝΑΙ",IF(J14="Γ' Κατηγορίας","Ιουνίου 2020",""),"")</f>
        <v/>
      </c>
      <c r="E23" s="6"/>
      <c r="F23" s="6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5"/>
      <c r="T23" s="35"/>
      <c r="U23" s="35"/>
      <c r="V23" s="35"/>
    </row>
    <row r="24" spans="1:22" ht="18.75" customHeight="1" x14ac:dyDescent="0.25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5"/>
      <c r="T24" s="35"/>
      <c r="U24" s="35"/>
      <c r="V24" s="35"/>
    </row>
    <row r="25" spans="1:22" ht="32.25" customHeight="1" x14ac:dyDescent="0.25">
      <c r="A25" s="2"/>
      <c r="B25" s="76" t="s">
        <v>14</v>
      </c>
      <c r="C25" s="76"/>
      <c r="D25" s="76"/>
      <c r="E25" s="76"/>
      <c r="F25" s="31">
        <f>F17+F13+F10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5"/>
      <c r="T25" s="35"/>
      <c r="U25" s="35"/>
      <c r="V25" s="35"/>
    </row>
    <row r="26" spans="1:22" ht="15.75" thickBot="1" x14ac:dyDescent="0.3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5"/>
      <c r="T26" s="35"/>
      <c r="U26" s="35"/>
      <c r="V26" s="35"/>
    </row>
    <row r="27" spans="1:22" x14ac:dyDescent="0.25">
      <c r="A27" s="2"/>
      <c r="B27" s="33"/>
      <c r="C27" s="33"/>
      <c r="D27" s="33"/>
      <c r="E27" s="33"/>
      <c r="F27" s="3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5"/>
      <c r="T27" s="35"/>
      <c r="U27" s="35"/>
      <c r="V27" s="35"/>
    </row>
    <row r="28" spans="1:22" ht="21" customHeight="1" x14ac:dyDescent="0.25">
      <c r="A28" s="2"/>
      <c r="B28" s="80" t="s">
        <v>16</v>
      </c>
      <c r="C28" s="81"/>
      <c r="D28" s="81"/>
      <c r="E28" s="81"/>
      <c r="F28" s="8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5"/>
      <c r="T28" s="35"/>
      <c r="U28" s="35"/>
      <c r="V28" s="35"/>
    </row>
    <row r="29" spans="1:22" ht="18.75" customHeight="1" x14ac:dyDescent="0.25">
      <c r="A29" s="2"/>
      <c r="B29" s="75" t="s">
        <v>17</v>
      </c>
      <c r="C29" s="75"/>
      <c r="D29" s="5">
        <v>102</v>
      </c>
      <c r="E29" s="83"/>
      <c r="F29" s="8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5"/>
      <c r="T29" s="35"/>
      <c r="U29" s="35"/>
      <c r="V29" s="35"/>
    </row>
    <row r="30" spans="1:22" ht="18.75" customHeight="1" x14ac:dyDescent="0.25">
      <c r="A30" s="2"/>
      <c r="B30" s="75"/>
      <c r="C30" s="75"/>
      <c r="D30" s="5">
        <v>202</v>
      </c>
      <c r="E30" s="84"/>
      <c r="F30" s="8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5"/>
      <c r="T30" s="35"/>
      <c r="U30" s="35"/>
      <c r="V30" s="35"/>
    </row>
    <row r="31" spans="1:22" ht="18.75" customHeight="1" x14ac:dyDescent="0.25">
      <c r="A31" s="2"/>
      <c r="B31" s="75"/>
      <c r="C31" s="75"/>
      <c r="D31" s="5">
        <v>181</v>
      </c>
      <c r="E31" s="84"/>
      <c r="F31" s="8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5"/>
      <c r="T31" s="35"/>
      <c r="U31" s="35"/>
      <c r="V31" s="35"/>
    </row>
    <row r="32" spans="1:22" ht="18.75" customHeight="1" x14ac:dyDescent="0.25">
      <c r="A32" s="2"/>
      <c r="B32" s="75"/>
      <c r="C32" s="75"/>
      <c r="D32" s="5">
        <v>281</v>
      </c>
      <c r="E32" s="84"/>
      <c r="F32" s="8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5"/>
      <c r="T32" s="35"/>
      <c r="U32" s="35"/>
      <c r="V32" s="35"/>
    </row>
    <row r="33" spans="1:22" ht="18.75" customHeight="1" x14ac:dyDescent="0.25">
      <c r="A33" s="2"/>
      <c r="B33" s="75"/>
      <c r="C33" s="75"/>
      <c r="D33" s="5">
        <v>481</v>
      </c>
      <c r="E33" s="84"/>
      <c r="F33" s="8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5"/>
      <c r="T33" s="35"/>
      <c r="U33" s="35"/>
      <c r="V33" s="35"/>
    </row>
    <row r="34" spans="1:22" ht="18.75" customHeight="1" x14ac:dyDescent="0.25">
      <c r="A34" s="2"/>
      <c r="B34" s="75"/>
      <c r="C34" s="75"/>
      <c r="D34" s="5">
        <v>185</v>
      </c>
      <c r="E34" s="84"/>
      <c r="F34" s="8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5"/>
      <c r="T34" s="35"/>
      <c r="U34" s="35"/>
      <c r="V34" s="35"/>
    </row>
    <row r="35" spans="1:22" ht="18.75" customHeight="1" x14ac:dyDescent="0.25">
      <c r="A35" s="2"/>
      <c r="B35" s="75"/>
      <c r="C35" s="75"/>
      <c r="D35" s="5">
        <v>285</v>
      </c>
      <c r="E35" s="84"/>
      <c r="F35" s="8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5"/>
      <c r="T35" s="35"/>
      <c r="U35" s="35"/>
      <c r="V35" s="35"/>
    </row>
    <row r="36" spans="1:22" ht="18.75" customHeight="1" x14ac:dyDescent="0.25">
      <c r="A36" s="2"/>
      <c r="B36" s="75"/>
      <c r="C36" s="75"/>
      <c r="D36" s="5">
        <v>485</v>
      </c>
      <c r="E36" s="84"/>
      <c r="F36" s="85"/>
      <c r="G36" s="36">
        <f>SUM(E29:F36)</f>
        <v>0</v>
      </c>
      <c r="H36" s="36">
        <f>G36*0.5</f>
        <v>0</v>
      </c>
      <c r="I36" s="3">
        <f>IF(H36&lt;5000,0,IF(H36&gt;30000,30000,H36))</f>
        <v>0</v>
      </c>
      <c r="J36" s="3"/>
      <c r="K36" s="3"/>
      <c r="L36" s="3"/>
      <c r="M36" s="3"/>
      <c r="N36" s="3"/>
      <c r="O36" s="3"/>
      <c r="P36" s="3"/>
      <c r="Q36" s="3"/>
      <c r="R36" s="3"/>
      <c r="S36" s="35"/>
      <c r="T36" s="35"/>
      <c r="U36" s="35"/>
      <c r="V36" s="35"/>
    </row>
    <row r="37" spans="1:22" x14ac:dyDescent="0.25">
      <c r="A37" s="2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5"/>
      <c r="T37" s="35"/>
      <c r="U37" s="35"/>
      <c r="V37" s="35"/>
    </row>
    <row r="38" spans="1:22" ht="51.75" customHeight="1" x14ac:dyDescent="0.25">
      <c r="A38" s="2"/>
      <c r="B38" s="75" t="s">
        <v>20</v>
      </c>
      <c r="C38" s="75"/>
      <c r="D38" s="77" t="s">
        <v>28</v>
      </c>
      <c r="E38" s="77"/>
      <c r="F38" s="6"/>
      <c r="G38" s="36">
        <f>F38</f>
        <v>0</v>
      </c>
      <c r="H38" s="36">
        <f>G38*0.5</f>
        <v>0</v>
      </c>
      <c r="I38" s="3">
        <f>IF(H38&lt;5000,0,IF(H38&gt;30000,30000,H38))</f>
        <v>0</v>
      </c>
      <c r="J38" s="3"/>
      <c r="K38" s="3"/>
      <c r="L38" s="3"/>
      <c r="M38" s="3"/>
      <c r="N38" s="3"/>
      <c r="O38" s="3"/>
      <c r="P38" s="3"/>
      <c r="Q38" s="3"/>
      <c r="R38" s="3"/>
      <c r="S38" s="35"/>
      <c r="T38" s="35"/>
      <c r="U38" s="35"/>
      <c r="V38" s="35"/>
    </row>
    <row r="39" spans="1:22" ht="51.75" customHeight="1" x14ac:dyDescent="0.25">
      <c r="A39" s="2"/>
      <c r="B39" s="75"/>
      <c r="C39" s="75"/>
      <c r="D39" s="77" t="s">
        <v>29</v>
      </c>
      <c r="E39" s="77"/>
      <c r="F39" s="30"/>
      <c r="G39" s="36">
        <f>G36*M41</f>
        <v>0</v>
      </c>
      <c r="H39" s="36">
        <f>G39*0.5</f>
        <v>0</v>
      </c>
      <c r="I39" s="3">
        <f>IF(H39&lt;5000,0,IF(H39&gt;30000,30000,H39))</f>
        <v>0</v>
      </c>
      <c r="J39" s="3"/>
      <c r="K39" s="3"/>
      <c r="L39" s="3"/>
      <c r="M39" s="3"/>
      <c r="N39" s="3"/>
      <c r="O39" s="3"/>
      <c r="P39" s="3"/>
      <c r="Q39" s="3"/>
      <c r="R39" s="3"/>
      <c r="S39" s="35"/>
      <c r="T39" s="35"/>
      <c r="U39" s="35"/>
      <c r="V39" s="35"/>
    </row>
    <row r="40" spans="1:22" s="4" customFormat="1" x14ac:dyDescent="0.25">
      <c r="A40" s="2"/>
      <c r="B40" s="2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5"/>
      <c r="T40" s="35"/>
      <c r="U40" s="35"/>
      <c r="V40" s="35"/>
    </row>
    <row r="41" spans="1:22" s="4" customFormat="1" ht="32.25" customHeight="1" x14ac:dyDescent="0.25">
      <c r="A41" s="2"/>
      <c r="B41" s="76" t="s">
        <v>22</v>
      </c>
      <c r="C41" s="76"/>
      <c r="D41" s="76"/>
      <c r="E41" s="76"/>
      <c r="F41" s="34">
        <f>IF(AND(E11=0,F39=0,F39&lt;&gt;""),IF(F38*0.5&gt;30000,30000,F38*0.5),IF(M14="ΌΧΙ",H41,IF(I39&lt;I38,I39,I38)))</f>
        <v>0</v>
      </c>
      <c r="G41" s="3"/>
      <c r="H41" s="3">
        <f>IF(SUM(E29:F36)*0.5&lt;5000,0,IF(SUM(E29:F36)*0.5&gt;30000,30000,SUM(E29:F36)*0.5))</f>
        <v>0</v>
      </c>
      <c r="I41" s="3"/>
      <c r="J41" s="36">
        <f>F38*0.5*M41</f>
        <v>0</v>
      </c>
      <c r="K41" s="3"/>
      <c r="L41" s="3">
        <f>E11/300</f>
        <v>0</v>
      </c>
      <c r="M41" s="3">
        <f>IFERROR(F39/L41,0)</f>
        <v>0</v>
      </c>
      <c r="N41" s="3">
        <f>M41*H41*2</f>
        <v>0</v>
      </c>
      <c r="O41" s="3"/>
      <c r="P41" s="3"/>
      <c r="Q41" s="3"/>
      <c r="R41" s="3"/>
      <c r="S41" s="35"/>
      <c r="T41" s="35"/>
      <c r="U41" s="35"/>
      <c r="V41" s="35"/>
    </row>
    <row r="42" spans="1:22" ht="15.75" thickBot="1" x14ac:dyDescent="0.3">
      <c r="A42" s="2"/>
      <c r="B42" s="2"/>
      <c r="C42" s="2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5"/>
      <c r="T42" s="35"/>
      <c r="U42" s="35"/>
      <c r="V42" s="35"/>
    </row>
    <row r="43" spans="1:22" x14ac:dyDescent="0.25">
      <c r="A43" s="2"/>
      <c r="B43" s="33"/>
      <c r="C43" s="33"/>
      <c r="D43" s="33"/>
      <c r="E43" s="33"/>
      <c r="F43" s="3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5"/>
      <c r="T43" s="35"/>
      <c r="U43" s="35"/>
      <c r="V43" s="35"/>
    </row>
    <row r="44" spans="1:22" s="4" customFormat="1" ht="32.25" customHeight="1" x14ac:dyDescent="0.25">
      <c r="A44" s="2"/>
      <c r="B44" s="61" t="str">
        <f>"Η συνολική βαθμολογία διαμορφώθηκε σε "&amp;ROUND(F25,2)&amp;" και η αναλογούσα δημόσια χρηματοδότηση σε "&amp;TEXT(F41,"#.##0,00 €")</f>
        <v>Η συνολική βαθμολογία διαμορφώθηκε σε 0 και η αναλογούσα δημόσια χρηματοδότηση σε 0,00 €</v>
      </c>
      <c r="C44" s="62"/>
      <c r="D44" s="62"/>
      <c r="E44" s="62"/>
      <c r="F44" s="63"/>
      <c r="G44" s="3"/>
      <c r="H44" s="3"/>
      <c r="I44" s="3"/>
      <c r="J44" s="36"/>
      <c r="K44" s="3"/>
      <c r="L44" s="3"/>
      <c r="M44" s="3"/>
      <c r="N44" s="3"/>
      <c r="O44" s="3"/>
      <c r="P44" s="3"/>
      <c r="Q44" s="3"/>
      <c r="R44" s="3"/>
      <c r="S44" s="35"/>
      <c r="T44" s="35"/>
      <c r="U44" s="35"/>
      <c r="V44" s="35"/>
    </row>
    <row r="45" spans="1:22" x14ac:dyDescent="0.25">
      <c r="A45" s="2"/>
      <c r="B45" s="2"/>
      <c r="C45" s="2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5"/>
      <c r="T45" s="35"/>
      <c r="U45" s="35"/>
      <c r="V45" s="35"/>
    </row>
    <row r="46" spans="1:22" hidden="1" x14ac:dyDescent="0.25">
      <c r="A46" s="2"/>
      <c r="B46" s="2"/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5"/>
      <c r="T46" s="35"/>
      <c r="U46" s="35"/>
      <c r="V46" s="35"/>
    </row>
    <row r="47" spans="1:22" hidden="1" x14ac:dyDescent="0.25">
      <c r="A47" s="2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5"/>
      <c r="T47" s="35"/>
      <c r="U47" s="35"/>
      <c r="V47" s="35"/>
    </row>
    <row r="48" spans="1:22" hidden="1" x14ac:dyDescent="0.25">
      <c r="A48" s="2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5"/>
      <c r="T48" s="35"/>
      <c r="U48" s="35"/>
      <c r="V48" s="35"/>
    </row>
    <row r="49" spans="1:22" hidden="1" x14ac:dyDescent="0.25">
      <c r="A49" s="2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5"/>
      <c r="T49" s="35"/>
      <c r="U49" s="35"/>
      <c r="V49" s="35"/>
    </row>
    <row r="50" spans="1:22" hidden="1" x14ac:dyDescent="0.25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5"/>
      <c r="T50" s="35"/>
      <c r="U50" s="35"/>
      <c r="V50" s="35"/>
    </row>
    <row r="51" spans="1:22" hidden="1" x14ac:dyDescent="0.25">
      <c r="A51" s="2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5"/>
      <c r="T51" s="35"/>
      <c r="U51" s="35"/>
      <c r="V51" s="35"/>
    </row>
    <row r="52" spans="1:22" ht="23.25" customHeight="1" x14ac:dyDescent="0.25">
      <c r="A52" s="2"/>
      <c r="B52" s="58" t="s">
        <v>23</v>
      </c>
      <c r="C52" s="58"/>
      <c r="D52" s="58"/>
      <c r="E52" s="58"/>
      <c r="F52" s="5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5"/>
      <c r="T52" s="35"/>
      <c r="U52" s="35"/>
      <c r="V52" s="35"/>
    </row>
    <row r="53" spans="1:22" ht="23.25" customHeight="1" x14ac:dyDescent="0.25">
      <c r="A53" s="2"/>
      <c r="B53" s="58"/>
      <c r="C53" s="58"/>
      <c r="D53" s="58"/>
      <c r="E53" s="58"/>
      <c r="F53" s="5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5"/>
      <c r="T53" s="35"/>
      <c r="U53" s="35"/>
      <c r="V53" s="35"/>
    </row>
    <row r="54" spans="1:22" x14ac:dyDescent="0.25">
      <c r="A54" s="2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5"/>
      <c r="T54" s="35"/>
      <c r="U54" s="35"/>
      <c r="V54" s="35"/>
    </row>
    <row r="55" spans="1:22" x14ac:dyDescent="0.25">
      <c r="A55" s="1"/>
      <c r="B55" s="1"/>
      <c r="C55" s="1"/>
      <c r="D55" s="1"/>
      <c r="E55" s="1"/>
      <c r="F55" s="1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"/>
      <c r="T86" s="1"/>
      <c r="U86" s="1"/>
      <c r="V86" s="1"/>
    </row>
    <row r="87" spans="1:22" x14ac:dyDescent="0.25">
      <c r="E87" t="s">
        <v>0</v>
      </c>
    </row>
    <row r="88" spans="1:22" x14ac:dyDescent="0.25">
      <c r="E88" t="s">
        <v>1</v>
      </c>
    </row>
    <row r="90" spans="1:22" x14ac:dyDescent="0.25">
      <c r="E90" t="s">
        <v>24</v>
      </c>
    </row>
    <row r="91" spans="1:22" x14ac:dyDescent="0.25">
      <c r="E91" t="s">
        <v>2</v>
      </c>
    </row>
  </sheetData>
  <sheetProtection algorithmName="SHA-512" hashValue="d6AKl7nnXdMaqF5AS18dTUARltCurcW25x7PI1D7cw6nQEWaKl1es2eXNbkx789CphQT07NVx26StwDzi5bcJA==" saltValue="Cdkgk5U04+IN6EBFi35QYA==" spinCount="100000" sheet="1" objects="1" scenarios="1" selectLockedCells="1"/>
  <mergeCells count="37">
    <mergeCell ref="B25:E25"/>
    <mergeCell ref="F13:F15"/>
    <mergeCell ref="B17:E17"/>
    <mergeCell ref="C14:D14"/>
    <mergeCell ref="C15:D15"/>
    <mergeCell ref="D38:E38"/>
    <mergeCell ref="D39:E39"/>
    <mergeCell ref="E4:F4"/>
    <mergeCell ref="E5:F5"/>
    <mergeCell ref="E6:F6"/>
    <mergeCell ref="B8:E8"/>
    <mergeCell ref="B28:F28"/>
    <mergeCell ref="B29:C36"/>
    <mergeCell ref="E29:F29"/>
    <mergeCell ref="E30:F30"/>
    <mergeCell ref="E31:F31"/>
    <mergeCell ref="E32:F32"/>
    <mergeCell ref="E33:F33"/>
    <mergeCell ref="E34:F34"/>
    <mergeCell ref="E35:F35"/>
    <mergeCell ref="E36:F36"/>
    <mergeCell ref="B2:F2"/>
    <mergeCell ref="B52:F53"/>
    <mergeCell ref="B4:D4"/>
    <mergeCell ref="B5:D5"/>
    <mergeCell ref="B6:D6"/>
    <mergeCell ref="B44:F44"/>
    <mergeCell ref="F10:F11"/>
    <mergeCell ref="B10:E10"/>
    <mergeCell ref="B11:D11"/>
    <mergeCell ref="B13:E13"/>
    <mergeCell ref="B18:B23"/>
    <mergeCell ref="C18:C23"/>
    <mergeCell ref="F17:F23"/>
    <mergeCell ref="B14:B15"/>
    <mergeCell ref="B41:E41"/>
    <mergeCell ref="B38:C39"/>
  </mergeCells>
  <conditionalFormatting sqref="E18 E20:E21 E23">
    <cfRule type="expression" dxfId="6" priority="1">
      <formula>$E$4=$E$90</formula>
    </cfRule>
    <cfRule type="expression" dxfId="5" priority="7">
      <formula>$J$14="Β' Κατηγορίας"</formula>
    </cfRule>
  </conditionalFormatting>
  <conditionalFormatting sqref="E18 E20:E21 E23">
    <cfRule type="expression" dxfId="4" priority="6">
      <formula>$L$14="ΌΧΙ"</formula>
    </cfRule>
  </conditionalFormatting>
  <conditionalFormatting sqref="D19 D22">
    <cfRule type="expression" dxfId="3" priority="4">
      <formula>$J$14="Β' Κατηγορίας"</formula>
    </cfRule>
    <cfRule type="expression" dxfId="2" priority="5">
      <formula>$L$14="ΌΧΙ"</formula>
    </cfRule>
  </conditionalFormatting>
  <conditionalFormatting sqref="B38:F39">
    <cfRule type="expression" dxfId="1" priority="3">
      <formula>$M$14="ΌΧΙ"</formula>
    </cfRule>
  </conditionalFormatting>
  <conditionalFormatting sqref="B8:F44">
    <cfRule type="expression" dxfId="0" priority="2">
      <formula>$H$4=TRUE</formula>
    </cfRule>
  </conditionalFormatting>
  <dataValidations count="5">
    <dataValidation type="decimal" operator="greaterThanOrEqual" allowBlank="1" showErrorMessage="1" errorTitle="Προσοχή" error="Οι ημέρες ασφάλισης δε μπορούν να είναι αρνητικές" promptTitle="Προσοχή" sqref="E11">
      <formula1>0</formula1>
    </dataValidation>
    <dataValidation type="custom" allowBlank="1" showInputMessage="1" showErrorMessage="1" sqref="N18">
      <formula1>"if(P11=2;anyvalue;"""")"</formula1>
    </dataValidation>
    <dataValidation type="decimal" operator="greaterThanOrEqual" allowBlank="1" showInputMessage="1" showErrorMessage="1" errorTitle="Προσοχή" error="Το πλήθος των εργαζομένων δε μπορεί να λάβει αρνητική τιμή" sqref="F39">
      <formula1>0</formula1>
    </dataValidation>
    <dataValidation type="list" allowBlank="1" showInputMessage="1" showErrorMessage="1" sqref="E5:F6">
      <formula1>$E$87:$E$88</formula1>
    </dataValidation>
    <dataValidation type="list" allowBlank="1" showInputMessage="1" showErrorMessage="1" sqref="E4:F4">
      <formula1>$E$90:$E$91</formula1>
    </dataValidation>
  </dataValidations>
  <pageMargins left="0.7" right="0.7" top="0.75" bottom="0.75" header="0.3" footer="0.3"/>
  <pageSetup orientation="landscape" verticalDpi="599" r:id="rId1"/>
  <rowBreaks count="1" manualBreakCount="1">
    <brk id="26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Εξώφυλλο</vt:lpstr>
      <vt:lpstr>Υπολογισμός Βαθμολογίας - Ποσού</vt:lpstr>
      <vt:lpstr>Εξώφυλλο!Print_Area</vt:lpstr>
      <vt:lpstr>'Υπολογισμός Βαθμολογίας - Ποσού'!Print_Area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Πουρναρά Μαρία</cp:lastModifiedBy>
  <cp:lastPrinted>2019-02-13T09:17:49Z</cp:lastPrinted>
  <dcterms:created xsi:type="dcterms:W3CDTF">2017-05-31T06:19:13Z</dcterms:created>
  <dcterms:modified xsi:type="dcterms:W3CDTF">2020-10-27T10:16:02Z</dcterms:modified>
</cp:coreProperties>
</file>